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List'!$A$1:$L$28</definedName>
    <definedName name="Vendor">#REF!</definedName>
    <definedName name="Vendors">#REF!</definedName>
  </definedNames>
  <calcPr calcId="145621"/>
  <pivotCaches>
    <pivotCache cacheId="0" r:id="rId7"/>
  </pivotCaches>
</workbook>
</file>

<file path=xl/calcChain.xml><?xml version="1.0" encoding="utf-8"?>
<calcChain xmlns="http://schemas.openxmlformats.org/spreadsheetml/2006/main">
  <c r="H14" i="2" l="1"/>
  <c r="G14" i="2"/>
  <c r="F14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<sst xmlns="http://schemas.openxmlformats.org/spreadsheetml/2006/main" count="584" uniqueCount="308">
  <si>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</si>
  <si>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</si>
  <si>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</si>
  <si>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</si>
  <si>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</si>
  <si>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</si>
  <si>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</si>
  <si>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</si>
  <si>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</si>
  <si>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</si>
  <si>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</si>
  <si>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</si>
  <si>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</si>
  <si>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</si>
  <si>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</si>
  <si>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</si>
  <si>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</si>
  <si>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</si>
  <si>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</si>
  <si>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</si>
  <si>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</si>
  <si>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</si>
  <si>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</si>
  <si>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</si>
  <si>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</si>
  <si>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</si>
  <si>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</si>
  <si>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</si>
  <si>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</si>
  <si>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</si>
  <si>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</si>
  <si>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</si>
  <si>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</si>
  <si>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</si>
  <si>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</si>
  <si>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</si>
  <si>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</si>
  <si>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</si>
  <si>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</si>
  <si>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</si>
  <si>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</si>
  <si>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</si>
  <si>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</si>
  <si>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</si>
  <si>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</si>
  <si>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</si>
  <si>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</si>
  <si>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</si>
  <si>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</si>
  <si>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</si>
  <si>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</si>
  <si>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</si>
  <si>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</si>
  <si>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</si>
  <si>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</si>
  <si>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</si>
  <si>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</si>
  <si>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</si>
  <si>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</si>
  <si>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</si>
  <si>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</si>
  <si>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</si>
  <si>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</si>
  <si>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</si>
  <si>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</si>
  <si>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</si>
  <si>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</si>
  <si>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</si>
  <si>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</si>
  <si>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</si>
  <si>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</si>
  <si>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</si>
  <si>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</si>
  <si>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</si>
  <si>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</si>
  <si>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</si>
  <si>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</si>
  <si>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</si>
  <si>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</si>
  <si>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</si>
  <si>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</si>
  <si>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</si>
  <si>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</si>
  <si>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</si>
  <si>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</si>
  <si>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</si>
  <si>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</si>
  <si>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</si>
  <si>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</si>
  <si>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</si>
  <si>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</si>
  <si>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</si>
  <si>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</si>
  <si>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</si>
  <si>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</si>
  <si>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</si>
  <si>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</si>
  <si>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</si>
  <si>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</si>
  <si>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</si>
  <si>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</si>
  <si>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</si>
  <si>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</si>
  <si>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</si>
  <si>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</si>
  <si>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</si>
  <si>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</si>
  <si>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</si>
  <si>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</si>
  <si>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</si>
  <si>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</si>
  <si>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</si>
  <si>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</si>
  <si>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</si>
  <si>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</si>
  <si>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</si>
  <si>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</si>
  <si>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</si>
  <si>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</si>
  <si>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</si>
  <si>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</si>
  <si>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</si>
  <si>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</si>
  <si>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</si>
  <si>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</si>
  <si>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</si>
  <si>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</si>
  <si>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</si>
  <si>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</si>
  <si>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</si>
  <si>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</si>
  <si>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</si>
  <si>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</si>
  <si>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</si>
  <si>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</si>
  <si>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</si>
  <si>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</si>
  <si>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</si>
  <si>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</si>
  <si>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</si>
  <si>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</si>
  <si>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</si>
  <si>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</si>
  <si>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</si>
  <si>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</si>
  <si>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</si>
  <si>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</si>
  <si>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</si>
  <si>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</si>
  <si>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</si>
  <si>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</si>
  <si>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</si>
  <si>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</si>
  <si>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</si>
  <si>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</si>
  <si>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</si>
  <si>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</si>
  <si>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</si>
  <si>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</si>
  <si>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</si>
  <si>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</si>
  <si>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</si>
  <si>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</si>
  <si>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</si>
  <si>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</si>
  <si>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</si>
  <si>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</si>
  <si>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</si>
  <si>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</si>
  <si>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</si>
  <si>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</si>
  <si>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</si>
  <si>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</si>
  <si>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</si>
  <si>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</si>
  <si>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</si>
  <si>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</si>
  <si>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</si>
  <si>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</si>
  <si>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</si>
  <si>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</si>
  <si>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</si>
  <si>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</si>
  <si>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</si>
  <si>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</si>
  <si>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</si>
  <si>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</si>
  <si>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</si>
  <si>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</si>
  <si>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</si>
  <si>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</si>
  <si>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</si>
  <si>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</si>
  <si>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</si>
  <si>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</si>
  <si>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</si>
  <si>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</si>
  <si>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</si>
  <si>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</si>
  <si>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</si>
  <si>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</si>
  <si>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</si>
  <si>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</si>
  <si>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</si>
  <si>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</si>
  <si>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</si>
  <si>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</si>
  <si>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</si>
  <si>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</si>
  <si>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</si>
  <si>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</si>
  <si>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</si>
  <si>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</si>
  <si>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</si>
  <si>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</si>
  <si>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</si>
  <si>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</si>
  <si>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</si>
  <si>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</si>
  <si>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</si>
  <si>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</si>
  <si>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</si>
  <si>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</si>
  <si>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</si>
  <si>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</si>
  <si>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</si>
  <si>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</si>
  <si>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</si>
  <si>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</si>
  <si>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</si>
  <si>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</si>
  <si>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</si>
  <si>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</si>
  <si>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</si>
  <si>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</si>
  <si>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</si>
  <si>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</si>
  <si>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</si>
  <si>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</si>
  <si>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</si>
  <si>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</si>
  <si>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</si>
  <si>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</si>
  <si>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</si>
  <si>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</si>
  <si>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</si>
  <si>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</si>
  <si>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</si>
  <si>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</si>
  <si>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</si>
  <si>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</si>
  <si>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</si>
  <si>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</si>
  <si>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</si>
  <si>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</si>
  <si>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</si>
  <si>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</si>
  <si>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</si>
  <si>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</si>
  <si>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</si>
  <si>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</si>
  <si>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</si>
  <si>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</si>
  <si>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</si>
  <si>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</si>
  <si>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</si>
  <si>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</si>
  <si>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</si>
  <si>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</si>
  <si>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</si>
  <si>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</si>
  <si>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</si>
  <si>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</si>
  <si>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</si>
  <si>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</si>
  <si>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</si>
  <si>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</si>
  <si>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EBAG1</t>
  </si>
  <si>
    <t>Static Shielding Bag - Big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</si>
  <si>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</si>
  <si>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</si>
  <si>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</si>
  <si>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</si>
  <si>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</si>
  <si>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</si>
  <si>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N/A</t>
  </si>
  <si>
    <t>LIT3</t>
  </si>
  <si>
    <t>PROC112-001</t>
  </si>
  <si>
    <t>CABLE USB-A TO MICRO USB-B 1M</t>
  </si>
  <si>
    <t>AK67421-1</t>
  </si>
  <si>
    <t>CBL1</t>
  </si>
  <si>
    <t>Packaging to be confirmed</t>
  </si>
  <si>
    <t>J721EXSKG01EVM</t>
  </si>
  <si>
    <r>
      <t xml:space="preserve">J721EXSKG01EVM; </t>
    </r>
    <r>
      <rPr>
        <sz val="11"/>
        <color theme="1"/>
        <rFont val="Calibri"/>
        <family val="2"/>
        <scheme val="minor"/>
      </rPr>
      <t>Circuit Board</t>
    </r>
    <r>
      <rPr>
        <b/>
        <sz val="11"/>
        <color theme="1"/>
        <rFont val="Calibri"/>
        <family val="2"/>
        <scheme val="minor"/>
      </rPr>
      <t>; 6639167</t>
    </r>
  </si>
  <si>
    <t>S-3183</t>
  </si>
  <si>
    <t>Quick Start Guide Insert</t>
  </si>
  <si>
    <t>SPRZ521</t>
  </si>
  <si>
    <t>EVM Insert(Not Released Experimental, Evaluation, Developmental, and Prototype Hardware)</t>
  </si>
  <si>
    <t>SSZZ034</t>
  </si>
  <si>
    <t>Box Sticker</t>
  </si>
  <si>
    <t>SPRZ520</t>
  </si>
  <si>
    <t>MPMS 002 0005 PH</t>
  </si>
  <si>
    <t>PAN HEAD SCREW - M2 X 5</t>
  </si>
  <si>
    <t>FLAT WASHER FOR M2 NYLON</t>
  </si>
  <si>
    <t>Keystone Electronics</t>
  </si>
  <si>
    <t>Washer</t>
  </si>
  <si>
    <t>Screw</t>
  </si>
  <si>
    <t>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</si>
</sst>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8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0" borderId="16" xfId="0" applyFont="1" applyBorder="1"/>
    <xf numFmtId="0" fontId="34" fillId="0" borderId="16" xfId="0" applyFont="1" applyBorder="1" applyAlignment="1">
      <alignment horizontal="center"/>
    </xf>
    <xf numFmtId="1" fontId="0" fillId="0" borderId="0" xfId="0" applyNumberFormat="1" applyBorder="1"/>
    <xf numFmtId="0" fontId="3" fillId="0" borderId="16" xfId="0" applyFont="1" applyFill="1" applyBorder="1"/>
    <xf numFmtId="0" fontId="3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6" xfId="0" applyFont="1" applyBorder="1"/>
    <xf numFmtId="0" fontId="34" fillId="0" borderId="16" xfId="0" applyFont="1" applyFill="1" applyBorder="1"/>
    <xf numFmtId="0" fontId="0" fillId="0" borderId="1" xfId="0" applyBorder="1"/>
    <xf numFmtId="0" fontId="0" fillId="0" borderId="16" xfId="0" applyBorder="1"/>
    <xf numFmtId="0" fontId="0" fillId="0" borderId="16" xfId="0" applyFont="1" applyBorder="1"/>
    <xf numFmtId="0" fontId="0" fillId="0" borderId="1" xfId="0" applyFont="1" applyBorder="1" applyAlignment="1">
      <alignment horizontal="center"/>
    </xf>
    <xf numFmtId="0" fontId="0" fillId="0" borderId="16" xfId="0" applyFill="1" applyBorder="1" applyAlignment="1">
      <alignment horizontal="center" vertic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1"/>
  <sheetViews>
    <sheetView tabSelected="1" topLeftCell="A13" zoomScale="90" zoomScaleNormal="90" workbookViewId="0">
      <selection activeCell="E27" sqref="E27"/>
    </sheetView>
  </sheetViews>
  <sheetFormatPr defaultRowHeight="14.4" x14ac:dyDescent="0.3"/>
  <cols>
    <col min="1" max="1" width="18.5546875" bestFit="1" customWidth="1"/>
    <col min="2" max="2" width="13.6640625" customWidth="1"/>
    <col min="3" max="3" width="77.88671875" customWidth="1"/>
    <col min="4" max="4" width="20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6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44680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24">
        <v>6639167</v>
      </c>
      <c r="D3" s="79" t="s">
        <v>13</v>
      </c>
      <c r="E3" s="80" t="s">
        <v>307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292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35" t="s">
        <v>293</v>
      </c>
      <c r="D7" s="129" t="s">
        <v>287</v>
      </c>
      <c r="E7" s="67" t="s">
        <v>2</v>
      </c>
      <c r="F7" s="125">
        <v>211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77" t="s">
        <v>281</v>
      </c>
      <c r="B8" s="125">
        <v>1</v>
      </c>
      <c r="C8" s="67" t="s">
        <v>282</v>
      </c>
      <c r="D8" s="67" t="s">
        <v>283</v>
      </c>
      <c r="E8" s="67" t="s">
        <v>284</v>
      </c>
      <c r="F8" s="127">
        <v>0.5</v>
      </c>
      <c r="G8" s="127">
        <v>1.5</v>
      </c>
      <c r="H8" s="127">
        <v>1.1000000000000001</v>
      </c>
      <c r="I8" s="127">
        <v>0.1</v>
      </c>
      <c r="J8" s="67" t="s">
        <v>200</v>
      </c>
      <c r="K8" s="6" t="s">
        <v>285</v>
      </c>
      <c r="L8" s="67" t="s">
        <v>291</v>
      </c>
    </row>
    <row r="9" spans="1:13" s="61" customFormat="1" x14ac:dyDescent="0.3">
      <c r="A9" s="77" t="s">
        <v>290</v>
      </c>
      <c r="B9" s="125">
        <v>1</v>
      </c>
      <c r="C9" s="67" t="s">
        <v>288</v>
      </c>
      <c r="D9" s="67" t="s">
        <v>289</v>
      </c>
      <c r="E9" s="67" t="s">
        <v>226</v>
      </c>
      <c r="F9" s="127">
        <v>31</v>
      </c>
      <c r="G9" s="127">
        <v>100</v>
      </c>
      <c r="H9" s="127">
        <v>14.5</v>
      </c>
      <c r="I9" s="133">
        <v>1.5</v>
      </c>
      <c r="J9" s="67" t="s">
        <v>200</v>
      </c>
      <c r="K9" s="6" t="s">
        <v>285</v>
      </c>
      <c r="L9" s="67"/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294</v>
      </c>
      <c r="E10" s="67" t="s">
        <v>163</v>
      </c>
      <c r="F10" s="136">
        <v>125</v>
      </c>
      <c r="G10" s="137">
        <v>20.32</v>
      </c>
      <c r="H10" s="137">
        <v>20.32</v>
      </c>
      <c r="I10" s="137">
        <v>6.9850000000000003</v>
      </c>
      <c r="J10" s="67" t="s">
        <v>167</v>
      </c>
      <c r="K10" s="63" t="s">
        <v>34</v>
      </c>
      <c r="L10" s="67"/>
      <c r="M10" s="61"/>
    </row>
    <row r="11" spans="1:13" s="61" customFormat="1" x14ac:dyDescent="0.3">
      <c r="A11" s="66" t="s">
        <v>48</v>
      </c>
      <c r="B11" s="125">
        <v>2</v>
      </c>
      <c r="C11" s="144" t="s">
        <v>302</v>
      </c>
      <c r="D11" s="126" t="s">
        <v>301</v>
      </c>
      <c r="E11" s="144"/>
      <c r="F11" s="136"/>
      <c r="G11" s="137">
        <v>0.38500000000000001</v>
      </c>
      <c r="H11" s="137">
        <v>0.38500000000000001</v>
      </c>
      <c r="I11" s="147">
        <v>0.65300000000000002</v>
      </c>
      <c r="J11" s="144" t="s">
        <v>306</v>
      </c>
      <c r="K11" s="143"/>
      <c r="L11" s="144"/>
    </row>
    <row r="12" spans="1:13" s="61" customFormat="1" x14ac:dyDescent="0.3">
      <c r="A12" s="66" t="s">
        <v>48</v>
      </c>
      <c r="B12" s="125">
        <v>2</v>
      </c>
      <c r="C12" s="144" t="s">
        <v>303</v>
      </c>
      <c r="D12" s="126">
        <v>3356</v>
      </c>
      <c r="E12" s="144" t="s">
        <v>304</v>
      </c>
      <c r="F12" s="136"/>
      <c r="G12" s="137">
        <v>0.47799999999999998</v>
      </c>
      <c r="H12" s="137">
        <v>0.47799999999999998</v>
      </c>
      <c r="I12" s="147">
        <v>6.2E-2</v>
      </c>
      <c r="J12" s="144" t="s">
        <v>305</v>
      </c>
      <c r="K12" s="6" t="s">
        <v>285</v>
      </c>
      <c r="L12" s="144"/>
    </row>
    <row r="13" spans="1:13" x14ac:dyDescent="0.3">
      <c r="A13" s="66" t="s">
        <v>166</v>
      </c>
      <c r="B13" s="125">
        <v>1</v>
      </c>
      <c r="C13" s="67" t="s">
        <v>94</v>
      </c>
      <c r="D13" s="126" t="s">
        <v>156</v>
      </c>
      <c r="E13" s="67" t="s">
        <v>104</v>
      </c>
      <c r="F13" s="127">
        <v>5.5</v>
      </c>
      <c r="G13" s="127">
        <v>14.4</v>
      </c>
      <c r="H13" s="127">
        <v>11.2</v>
      </c>
      <c r="I13" s="125">
        <v>0.32</v>
      </c>
      <c r="J13" s="67" t="s">
        <v>203</v>
      </c>
      <c r="K13" s="63" t="s">
        <v>120</v>
      </c>
      <c r="L13" s="128" t="s">
        <v>280</v>
      </c>
      <c r="M13" s="61"/>
    </row>
    <row r="14" spans="1:13" s="10" customFormat="1" x14ac:dyDescent="0.3">
      <c r="A14" s="66" t="s">
        <v>277</v>
      </c>
      <c r="B14" s="12">
        <v>1</v>
      </c>
      <c r="C14" s="26" t="s">
        <v>278</v>
      </c>
      <c r="D14" s="63" t="s">
        <v>279</v>
      </c>
      <c r="E14" s="63" t="s">
        <v>163</v>
      </c>
      <c r="F14" s="12">
        <f>907/100</f>
        <v>9.07</v>
      </c>
      <c r="G14" s="12">
        <f>6*2.54</f>
        <v>15.24</v>
      </c>
      <c r="H14" s="12">
        <f>4*2.54</f>
        <v>10.16</v>
      </c>
      <c r="I14" s="12">
        <v>0.01</v>
      </c>
      <c r="J14" s="67" t="s">
        <v>203</v>
      </c>
      <c r="K14" s="63"/>
      <c r="L14" s="63"/>
      <c r="M14" s="61"/>
    </row>
    <row r="15" spans="1:13" x14ac:dyDescent="0.3">
      <c r="A15" s="130" t="s">
        <v>14</v>
      </c>
      <c r="B15" s="118">
        <v>1</v>
      </c>
      <c r="C15" s="102" t="s">
        <v>295</v>
      </c>
      <c r="D15" s="131" t="s">
        <v>296</v>
      </c>
      <c r="E15" s="132" t="s">
        <v>2</v>
      </c>
      <c r="F15" s="118">
        <v>5</v>
      </c>
      <c r="G15" s="118">
        <v>9</v>
      </c>
      <c r="H15" s="119">
        <v>6</v>
      </c>
      <c r="I15" s="119">
        <v>0.02</v>
      </c>
      <c r="J15" s="67" t="s">
        <v>168</v>
      </c>
      <c r="K15" s="63" t="s">
        <v>168</v>
      </c>
      <c r="L15" s="76"/>
      <c r="M15" s="61"/>
    </row>
    <row r="16" spans="1:13" x14ac:dyDescent="0.3">
      <c r="A16" s="130" t="s">
        <v>213</v>
      </c>
      <c r="B16" s="118">
        <v>1</v>
      </c>
      <c r="C16" s="102" t="s">
        <v>297</v>
      </c>
      <c r="D16" s="142" t="s">
        <v>298</v>
      </c>
      <c r="E16" s="141" t="s">
        <v>2</v>
      </c>
      <c r="F16" s="140">
        <v>9</v>
      </c>
      <c r="G16" s="140">
        <v>28</v>
      </c>
      <c r="H16" s="140">
        <v>19.2</v>
      </c>
      <c r="I16" s="140">
        <v>0.02</v>
      </c>
      <c r="J16" s="139" t="s">
        <v>202</v>
      </c>
      <c r="K16" s="63" t="s">
        <v>168</v>
      </c>
      <c r="L16" s="63"/>
      <c r="M16" s="62"/>
    </row>
    <row r="17" spans="1:13" x14ac:dyDescent="0.3">
      <c r="A17" s="130" t="s">
        <v>286</v>
      </c>
      <c r="B17" s="118">
        <v>1</v>
      </c>
      <c r="C17" s="143" t="s">
        <v>299</v>
      </c>
      <c r="D17" s="143" t="s">
        <v>300</v>
      </c>
      <c r="E17" s="145" t="s">
        <v>2</v>
      </c>
      <c r="F17" s="146">
        <v>5</v>
      </c>
      <c r="G17" s="146">
        <v>16</v>
      </c>
      <c r="H17" s="146">
        <v>11</v>
      </c>
      <c r="I17" s="146">
        <v>0.01</v>
      </c>
      <c r="J17" s="144" t="s">
        <v>87</v>
      </c>
      <c r="K17" s="63" t="s">
        <v>168</v>
      </c>
      <c r="L17" s="63"/>
      <c r="M17" s="1"/>
    </row>
    <row r="18" spans="1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1:13" s="45" customFormat="1" x14ac:dyDescent="0.3">
      <c r="E19" s="134"/>
      <c r="F19" s="22"/>
      <c r="G19" s="22"/>
      <c r="H19" s="22"/>
      <c r="I19" s="22"/>
      <c r="J19" s="22"/>
      <c r="K19" s="22"/>
      <c r="L19" s="22"/>
      <c r="M19" s="22"/>
    </row>
    <row r="20" spans="1:13" s="45" customFormat="1" x14ac:dyDescent="0.3"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3">
      <c r="B21" s="2"/>
      <c r="C21" s="39" t="s">
        <v>8</v>
      </c>
      <c r="D21" s="43"/>
      <c r="E21" s="43"/>
      <c r="J21" s="138"/>
    </row>
    <row r="22" spans="1:13" ht="24" x14ac:dyDescent="0.3">
      <c r="B22" s="2"/>
      <c r="C22" s="41" t="s">
        <v>102</v>
      </c>
      <c r="D22" s="16"/>
      <c r="E22" s="16"/>
    </row>
    <row r="23" spans="1:13" ht="24" x14ac:dyDescent="0.3">
      <c r="B23" s="3"/>
      <c r="C23" s="41" t="s">
        <v>116</v>
      </c>
      <c r="D23" s="16"/>
      <c r="E23" s="16"/>
    </row>
    <row r="24" spans="1:13" ht="24" x14ac:dyDescent="0.3">
      <c r="B24" s="2"/>
      <c r="C24" s="41" t="s">
        <v>103</v>
      </c>
      <c r="D24" s="16"/>
      <c r="E24" s="16"/>
    </row>
    <row r="25" spans="1:13" x14ac:dyDescent="0.3">
      <c r="B25" s="2"/>
      <c r="C25" s="41" t="s">
        <v>1</v>
      </c>
      <c r="D25" s="16"/>
      <c r="E25" s="16"/>
    </row>
    <row r="26" spans="1:13" ht="24" x14ac:dyDescent="0.3">
      <c r="B26" s="2"/>
      <c r="C26" s="41" t="s">
        <v>101</v>
      </c>
      <c r="D26" s="16"/>
      <c r="E26" s="16"/>
    </row>
    <row r="27" spans="1:13" ht="24.6" x14ac:dyDescent="0.3">
      <c r="B27" s="2"/>
      <c r="C27" s="42" t="s">
        <v>107</v>
      </c>
      <c r="D27" s="17"/>
      <c r="E27" s="18"/>
    </row>
    <row r="28" spans="1:13" ht="24" x14ac:dyDescent="0.3">
      <c r="B28" s="2"/>
      <c r="C28" s="41" t="s">
        <v>108</v>
      </c>
      <c r="D28" s="2"/>
      <c r="E28" s="2"/>
    </row>
    <row r="29" spans="1:13" x14ac:dyDescent="0.3">
      <c r="B29" s="2"/>
      <c r="C29" s="41" t="s">
        <v>109</v>
      </c>
      <c r="D29" s="2"/>
      <c r="E29" s="2"/>
    </row>
    <row r="30" spans="1:13" x14ac:dyDescent="0.3">
      <c r="B30" s="2"/>
      <c r="C30" s="41" t="s">
        <v>115</v>
      </c>
      <c r="D30" s="2"/>
      <c r="E30" s="2"/>
    </row>
    <row r="31" spans="1:13" x14ac:dyDescent="0.3">
      <c r="C31" s="2"/>
      <c r="D31" s="2"/>
      <c r="E31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A22" sqref="A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9" sqref="B29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25" sqref="J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A36" workbookViewId="0">
      <selection activeCell="F51" sqref="F51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J721EXSKG01EVM</v>
      </c>
      <c r="C2">
        <f>GETPIVOTDATA("Sum of Weight ",$A$6)</f>
        <v>150</v>
      </c>
      <c r="D2" t="str">
        <f>VLOOKUP("box",A49:M75,5,0)</f>
        <v>S-3183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J721EXSKG01EVM; Circuit Board; 6639167</v>
      </c>
      <c r="E50" s="56" t="str">
        <f>'Kit List'!D7</f>
        <v>PROC112-001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S-3183</v>
      </c>
      <c r="F53" s="56" t="str">
        <f>'Kit List'!E10</f>
        <v>Uline</v>
      </c>
      <c r="G53" s="56">
        <f>'Kit List'!F10</f>
        <v>125</v>
      </c>
      <c r="H53" s="56">
        <f>'Kit List'!G10</f>
        <v>20.32</v>
      </c>
      <c r="I53" s="56">
        <f>'Kit List'!H10</f>
        <v>20.32</v>
      </c>
      <c r="J53" s="56">
        <f>'Kit List'!I10</f>
        <v>6.9850000000000003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List'!A13</f>
        <v>FM1</v>
      </c>
      <c r="C54" s="56">
        <f>'Kit List'!B13</f>
        <v>1</v>
      </c>
      <c r="D54" s="56" t="str">
        <f>'Kit List'!C13</f>
        <v>Foam, Antistatic</v>
      </c>
      <c r="E54" s="56" t="str">
        <f>'Kit List'!D13</f>
        <v>TIFM008</v>
      </c>
      <c r="F54" s="56" t="str">
        <f>'Kit List'!E13</f>
        <v>Leaman</v>
      </c>
      <c r="G54" s="56">
        <f>'Kit List'!F13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List'!K13</f>
        <v>Foam</v>
      </c>
      <c r="M54" s="56" t="str">
        <f>'Kit List'!L13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List'!A14</f>
        <v>EBAG1</v>
      </c>
      <c r="C55" s="56">
        <f>'Kit List'!B14</f>
        <v>1</v>
      </c>
      <c r="D55" s="56" t="str">
        <f>'Kit List'!C14</f>
        <v>Static Shielding Bag - Big</v>
      </c>
      <c r="E55" s="56" t="str">
        <f>'Kit List'!D14</f>
        <v>S-6510</v>
      </c>
      <c r="F55" s="56" t="str">
        <f>'Kit List'!E14</f>
        <v>Uline</v>
      </c>
      <c r="G55" s="56">
        <f>'Kit List'!F14</f>
        <v>9.07</v>
      </c>
      <c r="H55" s="56">
        <f>'Kit List'!G14</f>
        <v>15.24</v>
      </c>
      <c r="I55" s="56">
        <f>'Kit List'!H14</f>
        <v>10.16</v>
      </c>
      <c r="J55" s="56">
        <f>'Kit List'!I14</f>
        <v>0.01</v>
      </c>
      <c r="K55" s="56" t="str">
        <f>IFERROR((VLOOKUP(A55,'Kit Item Reference Designators'!A6:C50,3,0)),"")</f>
        <v>Plastic</v>
      </c>
      <c r="L55" s="56">
        <f>'Kit List'!K14</f>
        <v>0</v>
      </c>
      <c r="M55" s="56">
        <f>'Kit List'!L14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List'!A15</f>
        <v>LIT1</v>
      </c>
      <c r="C58" s="56">
        <f>'Kit List'!B15</f>
        <v>1</v>
      </c>
      <c r="D58" s="56" t="str">
        <f>'Kit List'!C15</f>
        <v>Quick Start Guide Insert</v>
      </c>
      <c r="E58" s="56" t="str">
        <f>'Kit List'!D15</f>
        <v>SPRZ521</v>
      </c>
      <c r="F58" s="56" t="str">
        <f>'Kit List'!E15</f>
        <v>Texas Instruments</v>
      </c>
      <c r="G58" s="56">
        <f>'Kit List'!F15</f>
        <v>5</v>
      </c>
      <c r="H58" s="56">
        <f>'Kit List'!G15</f>
        <v>9</v>
      </c>
      <c r="I58" s="56">
        <f>'Kit List'!H15</f>
        <v>6</v>
      </c>
      <c r="J58" s="56">
        <f>'Kit List'!I15</f>
        <v>0.02</v>
      </c>
      <c r="K58" s="56" t="str">
        <f>IFERROR((VLOOKUP(A58,'Kit Item Reference Designators'!A9:C53,3,0)),"")</f>
        <v>Paper/ Cardstock</v>
      </c>
      <c r="L58" s="56" t="str">
        <f>'Kit List'!K15</f>
        <v>Paper</v>
      </c>
      <c r="M58" s="56">
        <f>'Kit List'!L15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List'!A16</f>
        <v>LIT2</v>
      </c>
      <c r="C59" s="56">
        <f>'Kit List'!B16</f>
        <v>1</v>
      </c>
      <c r="D59" s="56" t="str">
        <f>'Kit List'!C16</f>
        <v>EVM Insert(Not Released Experimental, Evaluation, Developmental, and Prototype Hardware)</v>
      </c>
      <c r="E59" s="56" t="str">
        <f>'Kit List'!D16</f>
        <v>SSZZ034</v>
      </c>
      <c r="F59" s="56" t="str">
        <f>'Kit List'!E16</f>
        <v>Texas Instruments</v>
      </c>
      <c r="G59" s="56">
        <f>'Kit List'!F16</f>
        <v>9</v>
      </c>
      <c r="H59" s="56">
        <f>'Kit List'!G16</f>
        <v>28</v>
      </c>
      <c r="I59" s="56">
        <f>'Kit List'!H16</f>
        <v>19.2</v>
      </c>
      <c r="J59" s="56">
        <f>'Kit List'!I16</f>
        <v>0.02</v>
      </c>
      <c r="K59" s="56" t="str">
        <f>IFERROR((VLOOKUP(A59,'Kit Item Reference Designators'!A10:C54,3,0)),"")</f>
        <v>Paper/ Cardstock</v>
      </c>
      <c r="L59" s="56" t="str">
        <f>'Kit List'!K16</f>
        <v>Paper</v>
      </c>
      <c r="M59" s="56">
        <f>'Kit List'!L16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List'!A17</f>
        <v>LIT3</v>
      </c>
      <c r="C60" s="56">
        <f>'Kit List'!B17</f>
        <v>1</v>
      </c>
      <c r="D60" s="56" t="str">
        <f>'Kit List'!C17</f>
        <v>Box Sticker</v>
      </c>
      <c r="E60" s="56" t="str">
        <f>'Kit List'!D17</f>
        <v>SPRZ520</v>
      </c>
      <c r="F60" s="56" t="str">
        <f>'Kit List'!E17</f>
        <v>Texas Instruments</v>
      </c>
      <c r="G60" s="56">
        <f>'Kit List'!F17</f>
        <v>5</v>
      </c>
      <c r="H60" s="56">
        <f>'Kit List'!G17</f>
        <v>16</v>
      </c>
      <c r="I60" s="56">
        <f>'Kit List'!H17</f>
        <v>11</v>
      </c>
      <c r="J60" s="56">
        <f>'Kit List'!I17</f>
        <v>0.01</v>
      </c>
      <c r="K60" s="56" t="str">
        <f>IFERROR((VLOOKUP(A60,'Kit Item Reference Designators'!A11:C55,3,0)),"")</f>
        <v>Paper/ Cardstock</v>
      </c>
      <c r="L60" s="56" t="str">
        <f>'Kit List'!K17</f>
        <v>Paper</v>
      </c>
      <c r="M60" s="56">
        <f>'Kit List'!L17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22" sqref="C22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f1ca4702-f997-4cc9-9742-69d092e3d467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2022-04-29T03:58:57Z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